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/>
  <workbookPr/>
  <mc:AlternateContent xmlns:mc="http://schemas.openxmlformats.org/markup-compatibility/2006">
    <mc:Choice Requires="x15">
      <x15ac:absPath xmlns:x15ac="http://schemas.microsoft.com/office/spreadsheetml/2010/11/ac" url="C:\Users\Shannon\Dropbox (Free Flow Wines)\Biz Dev\ROI\"/>
    </mc:Choice>
  </mc:AlternateContent>
  <bookViews>
    <workbookView xWindow="0" yWindow="0" windowWidth="13395" windowHeight="6525"/>
  </bookViews>
  <sheets>
    <sheet name="ROI Calculator_8 Wine Example" sheetId="1" r:id="rId1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 l="1"/>
  <c r="G14" i="1"/>
  <c r="G13" i="1"/>
  <c r="G12" i="1"/>
  <c r="G11" i="1"/>
  <c r="G10" i="1"/>
  <c r="G9" i="1"/>
  <c r="G8" i="1"/>
  <c r="G7" i="1"/>
  <c r="D20" i="1"/>
  <c r="J14" i="1"/>
  <c r="K14" i="1"/>
  <c r="I14" i="1"/>
  <c r="H14" i="1"/>
  <c r="L14" i="1"/>
  <c r="J13" i="1"/>
  <c r="K13" i="1"/>
  <c r="H13" i="1"/>
  <c r="I13" i="1"/>
  <c r="J12" i="1"/>
  <c r="K12" i="1"/>
  <c r="I12" i="1"/>
  <c r="H12" i="1"/>
  <c r="L12" i="1"/>
  <c r="J11" i="1"/>
  <c r="K11" i="1"/>
  <c r="H11" i="1"/>
  <c r="I11" i="1"/>
  <c r="J10" i="1"/>
  <c r="K10" i="1"/>
  <c r="I10" i="1"/>
  <c r="H10" i="1"/>
  <c r="L10" i="1"/>
  <c r="J9" i="1"/>
  <c r="K9" i="1"/>
  <c r="H9" i="1"/>
  <c r="I9" i="1"/>
  <c r="J8" i="1"/>
  <c r="K8" i="1"/>
  <c r="L8" i="1"/>
  <c r="J7" i="1"/>
  <c r="L7" i="1"/>
  <c r="K7" i="1"/>
  <c r="K15" i="1"/>
  <c r="J15" i="1"/>
  <c r="I15" i="1"/>
  <c r="L9" i="1"/>
  <c r="L11" i="1"/>
  <c r="L13" i="1"/>
  <c r="L15" i="1"/>
  <c r="N7" i="1"/>
</calcChain>
</file>

<file path=xl/comments1.xml><?xml version="1.0" encoding="utf-8"?>
<comments xmlns="http://schemas.openxmlformats.org/spreadsheetml/2006/main">
  <authors>
    <author>tcarrick</author>
  </authors>
  <commentList>
    <comment ref="D19" authorId="0" shapeId="0">
      <text>
        <r>
          <rPr>
            <b/>
            <sz val="12"/>
            <color indexed="81"/>
            <rFont val="Calibri"/>
            <family val="2"/>
            <scheme val="minor"/>
          </rPr>
          <t>Assumption:</t>
        </r>
        <r>
          <rPr>
            <sz val="12"/>
            <color indexed="81"/>
            <rFont val="Calibri"/>
            <family val="2"/>
            <scheme val="minor"/>
          </rPr>
          <t xml:space="preserve">
Spoilage typically ranges from 5% - 10%</t>
        </r>
      </text>
    </comment>
    <comment ref="D22" authorId="0" shapeId="0">
      <text>
        <r>
          <rPr>
            <b/>
            <sz val="12"/>
            <color indexed="81"/>
            <rFont val="Calibri"/>
            <family val="2"/>
            <scheme val="minor"/>
          </rPr>
          <t>Assumption:</t>
        </r>
        <r>
          <rPr>
            <sz val="12"/>
            <color indexed="81"/>
            <rFont val="Calibri"/>
            <family val="2"/>
            <scheme val="minor"/>
          </rPr>
          <t xml:space="preserve">
Savings tpyically range fom $.25 - $.75 per bottle</t>
        </r>
      </text>
    </comment>
  </commentList>
</comments>
</file>

<file path=xl/sharedStrings.xml><?xml version="1.0" encoding="utf-8"?>
<sst xmlns="http://schemas.openxmlformats.org/spreadsheetml/2006/main" count="40" uniqueCount="39">
  <si>
    <t>Monthly Bottles Purchased</t>
  </si>
  <si>
    <t>Cost / Keg</t>
  </si>
  <si>
    <t>Bottles Saved from Landfill</t>
  </si>
  <si>
    <t>Assumptions:</t>
  </si>
  <si>
    <t>Cases sold per year (Wines 1 - 8)</t>
  </si>
  <si>
    <t>Ounces / Pour</t>
  </si>
  <si>
    <t>Cost / Bottle Savings</t>
  </si>
  <si>
    <t>Return on Investment (Number of Months)</t>
  </si>
  <si>
    <t>Savings from Reduced Cost of Goods (Wine Costs)</t>
  </si>
  <si>
    <t xml:space="preserve"> Wine List (Example)</t>
  </si>
  <si>
    <t xml:space="preserve"> Monthly Dollar Savings from Spoilage</t>
  </si>
  <si>
    <t>Data Calculations: What do they Mean?</t>
  </si>
  <si>
    <t>$7.00 (example)</t>
  </si>
  <si>
    <t>4 (example)</t>
  </si>
  <si>
    <t>Restaurant Specific Information (Operator to Input)</t>
  </si>
  <si>
    <t>Estimated Cost of Equipment and Installation</t>
  </si>
  <si>
    <t xml:space="preserve">Glasses of wine NOT lost to bottle waste and spoilage. </t>
  </si>
  <si>
    <t>Glass Pours Gained from Eliminated Loss &amp; Spoilage</t>
  </si>
  <si>
    <t>Return on Investment (in Months)</t>
  </si>
  <si>
    <t>Data Calculations (Will Auto-Populate with Operator Input)</t>
  </si>
  <si>
    <t>Price you Charge Per Glass</t>
  </si>
  <si>
    <t>Revenue increased from decreased spoilage.</t>
  </si>
  <si>
    <t xml:space="preserve">Cost per Bottle </t>
  </si>
  <si>
    <t># Glasses Sold per Month</t>
  </si>
  <si>
    <t>Glass Pours Gained from Eliminated Wine Loss and Spoilage</t>
  </si>
  <si>
    <t xml:space="preserve">Current % Spoilage </t>
  </si>
  <si>
    <t>White Wine 1 (Pinot Grigio)</t>
  </si>
  <si>
    <t>White Wine 2 (House Chardonnay)</t>
  </si>
  <si>
    <t>White Wine 3 (Chardonnay)</t>
  </si>
  <si>
    <t>White Wine 4 (Sauvignon Blanc)</t>
  </si>
  <si>
    <t>Red Wine 5 (Pinot Noir)</t>
  </si>
  <si>
    <t>Red Wine 6 (Merlot)</t>
  </si>
  <si>
    <t>Red Wine 7 (House Cabernet)</t>
  </si>
  <si>
    <t>Red Wine 8 (Malbec)</t>
  </si>
  <si>
    <t>Monthly Revenue Increase from Decreased Spoilage</t>
  </si>
  <si>
    <t>Revenue increase from increased # of glasses sold due to eliminated waste and spoilage.</t>
  </si>
  <si>
    <t>The # of bottles saved by using kegs vs bottles. Each keg = 26 bottles you didn't have to throw away!</t>
  </si>
  <si>
    <t>Wine On Tap ROI Calculator</t>
  </si>
  <si>
    <t xml:space="preserve">The amount of time it will take to recoup your initial equipment &amp; installation investment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</si>
</sst>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6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1"/>
      <name val="Calibri"/>
      <family val="2"/>
      <scheme val="minor"/>
    </font>
    <font>
      <sz val="12"/>
      <color indexed="8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Font="1"/>
    <xf numFmtId="44" fontId="0" fillId="2" borderId="21" xfId="1" applyFont="1" applyFill="1" applyBorder="1" applyAlignment="1">
      <alignment horizontal="center" vertical="center"/>
    </xf>
    <xf numFmtId="44" fontId="0" fillId="2" borderId="26" xfId="1" applyFont="1" applyFill="1" applyBorder="1" applyAlignment="1">
      <alignment horizontal="center" vertical="center"/>
    </xf>
    <xf numFmtId="44" fontId="0" fillId="2" borderId="6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3" fillId="0" borderId="15" xfId="0" applyFont="1" applyFill="1" applyBorder="1"/>
    <xf numFmtId="8" fontId="3" fillId="4" borderId="16" xfId="1" applyNumberFormat="1" applyFont="1" applyFill="1" applyBorder="1" applyAlignment="1" applyProtection="1">
      <alignment horizontal="center" vertical="center"/>
      <protection locked="0"/>
    </xf>
    <xf numFmtId="44" fontId="3" fillId="4" borderId="17" xfId="1" applyFont="1" applyFill="1" applyBorder="1" applyAlignment="1" applyProtection="1">
      <alignment horizontal="center" vertical="center"/>
      <protection locked="0"/>
    </xf>
    <xf numFmtId="1" fontId="3" fillId="4" borderId="17" xfId="0" applyNumberFormat="1" applyFont="1" applyFill="1" applyBorder="1" applyAlignment="1" applyProtection="1">
      <alignment horizontal="center" vertical="center"/>
    </xf>
    <xf numFmtId="1" fontId="3" fillId="4" borderId="18" xfId="0" applyNumberFormat="1" applyFont="1" applyFill="1" applyBorder="1" applyAlignment="1" applyProtection="1">
      <alignment horizontal="center" vertical="center"/>
      <protection locked="0"/>
    </xf>
    <xf numFmtId="44" fontId="3" fillId="2" borderId="19" xfId="1" applyFont="1" applyFill="1" applyBorder="1" applyAlignment="1">
      <alignment horizontal="center" vertical="center"/>
    </xf>
    <xf numFmtId="164" fontId="3" fillId="2" borderId="20" xfId="1" applyNumberFormat="1" applyFont="1" applyFill="1" applyBorder="1" applyAlignment="1">
      <alignment horizontal="center" vertical="center"/>
    </xf>
    <xf numFmtId="1" fontId="3" fillId="5" borderId="20" xfId="0" applyNumberFormat="1" applyFont="1" applyFill="1" applyBorder="1" applyAlignment="1">
      <alignment horizontal="center" vertical="center"/>
    </xf>
    <xf numFmtId="44" fontId="3" fillId="5" borderId="17" xfId="1" applyFont="1" applyFill="1" applyBorder="1" applyAlignment="1">
      <alignment horizontal="center" vertical="center"/>
    </xf>
    <xf numFmtId="8" fontId="3" fillId="4" borderId="22" xfId="1" applyNumberFormat="1" applyFont="1" applyFill="1" applyBorder="1" applyAlignment="1" applyProtection="1">
      <alignment horizontal="center" vertical="center"/>
      <protection locked="0"/>
    </xf>
    <xf numFmtId="44" fontId="3" fillId="4" borderId="23" xfId="1" applyFont="1" applyFill="1" applyBorder="1" applyAlignment="1" applyProtection="1">
      <alignment horizontal="center" vertical="center"/>
      <protection locked="0"/>
    </xf>
    <xf numFmtId="1" fontId="3" fillId="4" borderId="23" xfId="0" applyNumberFormat="1" applyFont="1" applyFill="1" applyBorder="1" applyAlignment="1" applyProtection="1">
      <alignment horizontal="center" vertical="center"/>
    </xf>
    <xf numFmtId="1" fontId="3" fillId="4" borderId="24" xfId="0" applyNumberFormat="1" applyFont="1" applyFill="1" applyBorder="1" applyAlignment="1" applyProtection="1">
      <alignment horizontal="center" vertical="center"/>
      <protection locked="0"/>
    </xf>
    <xf numFmtId="44" fontId="3" fillId="2" borderId="25" xfId="1" applyFont="1" applyFill="1" applyBorder="1" applyAlignment="1">
      <alignment horizontal="center" vertical="center"/>
    </xf>
    <xf numFmtId="164" fontId="3" fillId="2" borderId="23" xfId="1" applyNumberFormat="1" applyFont="1" applyFill="1" applyBorder="1" applyAlignment="1">
      <alignment horizontal="center" vertical="center"/>
    </xf>
    <xf numFmtId="1" fontId="3" fillId="5" borderId="23" xfId="0" applyNumberFormat="1" applyFont="1" applyFill="1" applyBorder="1" applyAlignment="1">
      <alignment horizontal="center" vertical="center"/>
    </xf>
    <xf numFmtId="44" fontId="3" fillId="5" borderId="23" xfId="1" applyFont="1" applyFill="1" applyBorder="1" applyAlignment="1">
      <alignment horizontal="center" vertical="center"/>
    </xf>
    <xf numFmtId="0" fontId="3" fillId="0" borderId="28" xfId="0" applyFont="1" applyFill="1" applyBorder="1"/>
    <xf numFmtId="8" fontId="3" fillId="4" borderId="29" xfId="1" applyNumberFormat="1" applyFont="1" applyFill="1" applyBorder="1" applyAlignment="1" applyProtection="1">
      <alignment horizontal="center" vertical="center"/>
      <protection locked="0"/>
    </xf>
    <xf numFmtId="44" fontId="3" fillId="4" borderId="30" xfId="1" applyFont="1" applyFill="1" applyBorder="1" applyAlignment="1" applyProtection="1">
      <alignment horizontal="center" vertical="center"/>
      <protection locked="0"/>
    </xf>
    <xf numFmtId="1" fontId="3" fillId="4" borderId="30" xfId="0" applyNumberFormat="1" applyFont="1" applyFill="1" applyBorder="1" applyAlignment="1" applyProtection="1">
      <alignment horizontal="center" vertical="center"/>
    </xf>
    <xf numFmtId="1" fontId="3" fillId="4" borderId="31" xfId="0" applyNumberFormat="1" applyFont="1" applyFill="1" applyBorder="1" applyAlignment="1" applyProtection="1">
      <alignment horizontal="center" vertical="center"/>
      <protection locked="0"/>
    </xf>
    <xf numFmtId="44" fontId="3" fillId="2" borderId="32" xfId="1" applyFont="1" applyFill="1" applyBorder="1" applyAlignment="1">
      <alignment horizontal="center" vertical="center"/>
    </xf>
    <xf numFmtId="164" fontId="3" fillId="2" borderId="30" xfId="1" applyNumberFormat="1" applyFont="1" applyFill="1" applyBorder="1" applyAlignment="1">
      <alignment horizontal="center" vertical="center"/>
    </xf>
    <xf numFmtId="1" fontId="3" fillId="5" borderId="30" xfId="0" applyNumberFormat="1" applyFont="1" applyFill="1" applyBorder="1" applyAlignment="1">
      <alignment horizontal="center" vertical="center"/>
    </xf>
    <xf numFmtId="44" fontId="3" fillId="5" borderId="30" xfId="1" applyFont="1" applyFill="1" applyBorder="1" applyAlignment="1">
      <alignment horizontal="center" vertical="center"/>
    </xf>
    <xf numFmtId="0" fontId="3" fillId="0" borderId="0" xfId="0" applyFont="1"/>
    <xf numFmtId="164" fontId="3" fillId="0" borderId="34" xfId="0" applyNumberFormat="1" applyFont="1" applyBorder="1"/>
    <xf numFmtId="44" fontId="3" fillId="0" borderId="13" xfId="0" applyNumberFormat="1" applyFont="1" applyBorder="1"/>
    <xf numFmtId="0" fontId="9" fillId="0" borderId="0" xfId="0" applyFont="1" applyAlignment="1">
      <alignment horizontal="center"/>
    </xf>
    <xf numFmtId="0" fontId="11" fillId="0" borderId="0" xfId="0" applyFont="1"/>
    <xf numFmtId="9" fontId="6" fillId="0" borderId="18" xfId="2" applyFont="1" applyFill="1" applyBorder="1" applyAlignment="1" applyProtection="1">
      <alignment horizontal="center"/>
      <protection locked="0"/>
    </xf>
    <xf numFmtId="1" fontId="6" fillId="0" borderId="24" xfId="0" applyNumberFormat="1" applyFont="1" applyFill="1" applyBorder="1" applyAlignment="1" applyProtection="1">
      <alignment horizontal="center"/>
    </xf>
    <xf numFmtId="0" fontId="6" fillId="0" borderId="38" xfId="0" applyFont="1" applyFill="1" applyBorder="1" applyAlignment="1" applyProtection="1">
      <alignment horizontal="center"/>
      <protection locked="0"/>
    </xf>
    <xf numFmtId="0" fontId="6" fillId="0" borderId="31" xfId="0" applyFont="1" applyFill="1" applyBorder="1" applyAlignment="1" applyProtection="1">
      <alignment horizontal="center"/>
      <protection locked="0"/>
    </xf>
    <xf numFmtId="1" fontId="8" fillId="0" borderId="34" xfId="0" applyNumberFormat="1" applyFont="1" applyBorder="1" applyAlignment="1">
      <alignment horizontal="center"/>
    </xf>
    <xf numFmtId="44" fontId="8" fillId="0" borderId="13" xfId="0" applyNumberFormat="1" applyFont="1" applyBorder="1"/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44" fontId="3" fillId="4" borderId="17" xfId="1" applyFont="1" applyFill="1" applyBorder="1" applyAlignment="1" applyProtection="1">
      <alignment horizontal="center" vertical="center"/>
      <protection locked="0"/>
    </xf>
    <xf numFmtId="44" fontId="3" fillId="4" borderId="23" xfId="1" applyFont="1" applyFill="1" applyBorder="1" applyAlignment="1" applyProtection="1">
      <alignment horizontal="center" vertical="center"/>
      <protection locked="0"/>
    </xf>
    <xf numFmtId="44" fontId="3" fillId="4" borderId="30" xfId="1" applyFont="1" applyFill="1" applyBorder="1" applyAlignment="1" applyProtection="1">
      <alignment horizontal="center" vertical="center"/>
      <protection locked="0"/>
    </xf>
    <xf numFmtId="3" fontId="8" fillId="5" borderId="21" xfId="0" applyNumberFormat="1" applyFont="1" applyFill="1" applyBorder="1" applyAlignment="1">
      <alignment horizontal="center" vertical="center"/>
    </xf>
    <xf numFmtId="3" fontId="8" fillId="5" borderId="27" xfId="0" applyNumberFormat="1" applyFont="1" applyFill="1" applyBorder="1" applyAlignment="1">
      <alignment horizontal="center" vertical="center"/>
    </xf>
    <xf numFmtId="3" fontId="8" fillId="5" borderId="33" xfId="0" applyNumberFormat="1" applyFont="1" applyFill="1" applyBorder="1" applyAlignment="1">
      <alignment horizontal="center" vertical="center"/>
    </xf>
    <xf numFmtId="166" fontId="8" fillId="4" borderId="21" xfId="0" applyNumberFormat="1" applyFont="1" applyFill="1" applyBorder="1" applyAlignment="1">
      <alignment horizontal="center" vertical="center"/>
    </xf>
    <xf numFmtId="166" fontId="8" fillId="4" borderId="27" xfId="0" applyNumberFormat="1" applyFont="1" applyFill="1" applyBorder="1" applyAlignment="1">
      <alignment horizontal="center" vertical="center"/>
    </xf>
    <xf numFmtId="166" fontId="8" fillId="4" borderId="33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 applyProtection="1">
      <alignment horizontal="center" vertical="center"/>
      <protection locked="0"/>
    </xf>
    <xf numFmtId="0" fontId="10" fillId="4" borderId="2" xfId="0" applyFont="1" applyFill="1" applyBorder="1" applyAlignment="1" applyProtection="1">
      <alignment horizontal="center" vertical="center"/>
      <protection locked="0"/>
    </xf>
    <xf numFmtId="0" fontId="10" fillId="4" borderId="3" xfId="0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horizontal="center" vertical="center"/>
      <protection locked="0"/>
    </xf>
    <xf numFmtId="0" fontId="10" fillId="4" borderId="5" xfId="0" applyFont="1" applyFill="1" applyBorder="1" applyAlignment="1" applyProtection="1">
      <alignment horizontal="center" vertical="center"/>
      <protection locked="0"/>
    </xf>
    <xf numFmtId="1" fontId="3" fillId="0" borderId="39" xfId="0" applyNumberFormat="1" applyFont="1" applyFill="1" applyBorder="1" applyAlignment="1" applyProtection="1">
      <alignment horizontal="left" wrapText="1"/>
    </xf>
    <xf numFmtId="0" fontId="3" fillId="0" borderId="39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11" fillId="3" borderId="34" xfId="0" applyFont="1" applyFill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0" fillId="0" borderId="36" xfId="0" applyBorder="1" applyAlignment="1">
      <alignment horizontal="left"/>
    </xf>
    <xf numFmtId="0" fontId="6" fillId="0" borderId="15" xfId="0" applyFont="1" applyBorder="1" applyAlignment="1">
      <alignment horizontal="left"/>
    </xf>
    <xf numFmtId="0" fontId="0" fillId="0" borderId="37" xfId="0" applyBorder="1" applyAlignment="1">
      <alignment horizontal="left"/>
    </xf>
    <xf numFmtId="0" fontId="6" fillId="0" borderId="28" xfId="0" applyFont="1" applyBorder="1" applyAlignment="1">
      <alignment horizontal="left"/>
    </xf>
    <xf numFmtId="0" fontId="0" fillId="0" borderId="39" xfId="0" applyBorder="1" applyAlignment="1">
      <alignment horizontal="left"/>
    </xf>
    <xf numFmtId="9" fontId="3" fillId="0" borderId="36" xfId="2" applyFont="1" applyFill="1" applyBorder="1" applyAlignment="1" applyProtection="1">
      <alignment horizontal="left" wrapText="1"/>
      <protection locked="0"/>
    </xf>
    <xf numFmtId="0" fontId="3" fillId="0" borderId="36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1" fontId="3" fillId="0" borderId="37" xfId="0" applyNumberFormat="1" applyFont="1" applyFill="1" applyBorder="1" applyAlignment="1" applyProtection="1">
      <alignment horizontal="left" wrapText="1"/>
    </xf>
    <xf numFmtId="0" fontId="3" fillId="0" borderId="37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9" fontId="3" fillId="0" borderId="37" xfId="2" applyFont="1" applyFill="1" applyBorder="1" applyAlignment="1" applyProtection="1">
      <alignment horizontal="left" wrapText="1"/>
      <protection locked="0"/>
    </xf>
    <xf numFmtId="0" fontId="6" fillId="0" borderId="36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6" fillId="0" borderId="39" xfId="0" applyFont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CCFFFF"/>
      <color rgb="FFFFFF99"/>
      <color rgb="FFCC99FF"/>
      <color rgb="FFFF33CC"/>
      <color rgb="FFCC33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N22"/>
  <sheetViews>
    <sheetView tabSelected="1" zoomScale="85" zoomScaleNormal="85" workbookViewId="0">
      <selection activeCell="B2" sqref="B2"/>
    </sheetView>
  </sheetViews>
  <sheetFormatPr defaultColWidth="8.85546875" defaultRowHeight="15" x14ac:dyDescent="0.25"/>
  <cols>
    <col min="1" max="1" width="5.7109375" style="1" customWidth="1"/>
    <col min="2" max="2" width="28.140625" style="1" bestFit="1" customWidth="1"/>
    <col min="3" max="3" width="16.42578125" style="1" customWidth="1"/>
    <col min="4" max="4" width="16" style="1" customWidth="1"/>
    <col min="5" max="5" width="16.140625" style="1" customWidth="1"/>
    <col min="6" max="6" width="24.5703125" style="1" customWidth="1"/>
    <col min="7" max="7" width="20.140625" style="1" bestFit="1" customWidth="1"/>
    <col min="8" max="8" width="10.85546875" style="1" hidden="1" customWidth="1"/>
    <col min="9" max="9" width="50.140625" style="1" hidden="1" customWidth="1"/>
    <col min="10" max="10" width="39.7109375" style="1" customWidth="1"/>
    <col min="11" max="11" width="25" style="1" customWidth="1"/>
    <col min="12" max="12" width="49.7109375" style="1" hidden="1" customWidth="1"/>
    <col min="13" max="13" width="31.42578125" style="1" customWidth="1"/>
    <col min="14" max="14" width="34.5703125" style="1" customWidth="1"/>
    <col min="15" max="16384" width="8.85546875" style="1"/>
  </cols>
  <sheetData>
    <row r="2" spans="1:14" ht="28.5" x14ac:dyDescent="0.45">
      <c r="G2" s="45" t="s">
        <v>37</v>
      </c>
    </row>
    <row r="3" spans="1:14" ht="15.75" thickBot="1" x14ac:dyDescent="0.3"/>
    <row r="4" spans="1:14" ht="10.9" customHeight="1" x14ac:dyDescent="0.25">
      <c r="C4" s="66" t="s">
        <v>14</v>
      </c>
      <c r="D4" s="67"/>
      <c r="E4" s="67"/>
      <c r="F4" s="67"/>
      <c r="G4" s="68"/>
      <c r="H4" s="53" t="s">
        <v>19</v>
      </c>
      <c r="I4" s="53"/>
      <c r="J4" s="53"/>
      <c r="K4" s="53"/>
      <c r="L4" s="53"/>
      <c r="M4" s="53"/>
      <c r="N4" s="54"/>
    </row>
    <row r="5" spans="1:14" ht="24" customHeight="1" thickBot="1" x14ac:dyDescent="0.3">
      <c r="C5" s="69"/>
      <c r="D5" s="70"/>
      <c r="E5" s="70"/>
      <c r="F5" s="70"/>
      <c r="G5" s="71"/>
      <c r="H5" s="55"/>
      <c r="I5" s="55"/>
      <c r="J5" s="55"/>
      <c r="K5" s="55"/>
      <c r="L5" s="55"/>
      <c r="M5" s="55"/>
      <c r="N5" s="56"/>
    </row>
    <row r="6" spans="1:14" s="5" customFormat="1" ht="48" thickBot="1" x14ac:dyDescent="0.3">
      <c r="B6" s="6" t="s">
        <v>9</v>
      </c>
      <c r="C6" s="7" t="s">
        <v>22</v>
      </c>
      <c r="D6" s="8" t="s">
        <v>20</v>
      </c>
      <c r="E6" s="8" t="s">
        <v>0</v>
      </c>
      <c r="F6" s="8" t="s">
        <v>15</v>
      </c>
      <c r="G6" s="9" t="s">
        <v>23</v>
      </c>
      <c r="H6" s="10" t="s">
        <v>1</v>
      </c>
      <c r="I6" s="11" t="s">
        <v>10</v>
      </c>
      <c r="J6" s="11" t="s">
        <v>24</v>
      </c>
      <c r="K6" s="11" t="s">
        <v>34</v>
      </c>
      <c r="L6" s="12" t="s">
        <v>8</v>
      </c>
      <c r="M6" s="13" t="s">
        <v>2</v>
      </c>
      <c r="N6" s="14" t="s">
        <v>7</v>
      </c>
    </row>
    <row r="7" spans="1:14" ht="15.75" customHeight="1" x14ac:dyDescent="0.25">
      <c r="A7" s="15"/>
      <c r="B7" s="16" t="s">
        <v>26</v>
      </c>
      <c r="C7" s="17" t="s">
        <v>12</v>
      </c>
      <c r="D7" s="18">
        <v>8.5</v>
      </c>
      <c r="E7" s="19">
        <v>36</v>
      </c>
      <c r="F7" s="57">
        <v>7500</v>
      </c>
      <c r="G7" s="20">
        <f t="shared" ref="G7:G14" si="0">E7*4</f>
        <v>144</v>
      </c>
      <c r="H7" s="21">
        <v>201.5</v>
      </c>
      <c r="I7" s="22">
        <v>15</v>
      </c>
      <c r="J7" s="23">
        <f t="shared" ref="J7:J14" si="1">(G7*$D$19)</f>
        <v>11.52</v>
      </c>
      <c r="K7" s="24">
        <f t="shared" ref="K7:K14" si="2">J7*D7</f>
        <v>97.92</v>
      </c>
      <c r="L7" s="2">
        <f t="shared" ref="L7:L14" si="3">E7*$D$22</f>
        <v>9</v>
      </c>
      <c r="M7" s="60">
        <f>D20*12</f>
        <v>3340.7999999999997</v>
      </c>
      <c r="N7" s="63">
        <f>IF(SUM(I7:I14)+SUM(K7:K14)= 0,0,F7/(SUM(I7:I14)+SUM(K7:K14)+SUM(L7:L14)))</f>
        <v>5.9821969817822156</v>
      </c>
    </row>
    <row r="8" spans="1:14" ht="15.75" customHeight="1" x14ac:dyDescent="0.25">
      <c r="B8" s="16" t="s">
        <v>27</v>
      </c>
      <c r="C8" s="25" t="s">
        <v>13</v>
      </c>
      <c r="D8" s="26">
        <v>8</v>
      </c>
      <c r="E8" s="27">
        <v>72</v>
      </c>
      <c r="F8" s="58"/>
      <c r="G8" s="28">
        <f t="shared" si="0"/>
        <v>288</v>
      </c>
      <c r="H8" s="29">
        <v>123.5</v>
      </c>
      <c r="I8" s="30">
        <v>29</v>
      </c>
      <c r="J8" s="31">
        <f t="shared" si="1"/>
        <v>23.04</v>
      </c>
      <c r="K8" s="32">
        <f t="shared" si="2"/>
        <v>184.32</v>
      </c>
      <c r="L8" s="3">
        <f t="shared" si="3"/>
        <v>18</v>
      </c>
      <c r="M8" s="61"/>
      <c r="N8" s="64"/>
    </row>
    <row r="9" spans="1:14" ht="15.75" customHeight="1" x14ac:dyDescent="0.25">
      <c r="B9" s="16" t="s">
        <v>28</v>
      </c>
      <c r="C9" s="25">
        <v>9</v>
      </c>
      <c r="D9" s="26">
        <v>11</v>
      </c>
      <c r="E9" s="27">
        <v>24</v>
      </c>
      <c r="F9" s="58"/>
      <c r="G9" s="28">
        <f t="shared" si="0"/>
        <v>96</v>
      </c>
      <c r="H9" s="29">
        <f t="shared" ref="H9:H14" si="4">IF(((C9-$D$22)*26)&lt;0,0,(C9-$D$22)*26)</f>
        <v>227.5</v>
      </c>
      <c r="I9" s="30">
        <f t="shared" ref="I9:I14" si="5">(C9*$D$19)*E9</f>
        <v>17.28</v>
      </c>
      <c r="J9" s="31">
        <f t="shared" si="1"/>
        <v>7.68</v>
      </c>
      <c r="K9" s="32">
        <f t="shared" si="2"/>
        <v>84.47999999999999</v>
      </c>
      <c r="L9" s="3">
        <f t="shared" si="3"/>
        <v>6</v>
      </c>
      <c r="M9" s="61"/>
      <c r="N9" s="64"/>
    </row>
    <row r="10" spans="1:14" ht="15.75" customHeight="1" x14ac:dyDescent="0.25">
      <c r="A10" s="15"/>
      <c r="B10" s="16" t="s">
        <v>29</v>
      </c>
      <c r="C10" s="25">
        <v>8</v>
      </c>
      <c r="D10" s="26">
        <v>10</v>
      </c>
      <c r="E10" s="27">
        <v>36</v>
      </c>
      <c r="F10" s="58"/>
      <c r="G10" s="28">
        <f t="shared" si="0"/>
        <v>144</v>
      </c>
      <c r="H10" s="29">
        <f t="shared" si="4"/>
        <v>201.5</v>
      </c>
      <c r="I10" s="30">
        <f t="shared" si="5"/>
        <v>23.04</v>
      </c>
      <c r="J10" s="31">
        <f t="shared" si="1"/>
        <v>11.52</v>
      </c>
      <c r="K10" s="32">
        <f t="shared" si="2"/>
        <v>115.19999999999999</v>
      </c>
      <c r="L10" s="3">
        <f t="shared" si="3"/>
        <v>9</v>
      </c>
      <c r="M10" s="61"/>
      <c r="N10" s="64"/>
    </row>
    <row r="11" spans="1:14" ht="15.75" customHeight="1" x14ac:dyDescent="0.25">
      <c r="A11" s="15"/>
      <c r="B11" s="16" t="s">
        <v>30</v>
      </c>
      <c r="C11" s="25">
        <v>7.5</v>
      </c>
      <c r="D11" s="26">
        <v>9</v>
      </c>
      <c r="E11" s="27">
        <v>48</v>
      </c>
      <c r="F11" s="58"/>
      <c r="G11" s="28">
        <f t="shared" si="0"/>
        <v>192</v>
      </c>
      <c r="H11" s="29">
        <f t="shared" si="4"/>
        <v>188.5</v>
      </c>
      <c r="I11" s="30">
        <f t="shared" si="5"/>
        <v>28.799999999999997</v>
      </c>
      <c r="J11" s="31">
        <f t="shared" si="1"/>
        <v>15.36</v>
      </c>
      <c r="K11" s="32">
        <f t="shared" si="2"/>
        <v>138.24</v>
      </c>
      <c r="L11" s="3">
        <f t="shared" si="3"/>
        <v>12</v>
      </c>
      <c r="M11" s="61"/>
      <c r="N11" s="64"/>
    </row>
    <row r="12" spans="1:14" ht="15.75" customHeight="1" x14ac:dyDescent="0.25">
      <c r="B12" s="16" t="s">
        <v>31</v>
      </c>
      <c r="C12" s="25">
        <v>8</v>
      </c>
      <c r="D12" s="26">
        <v>8.5</v>
      </c>
      <c r="E12" s="27">
        <v>24</v>
      </c>
      <c r="F12" s="58"/>
      <c r="G12" s="28">
        <f t="shared" si="0"/>
        <v>96</v>
      </c>
      <c r="H12" s="29">
        <f t="shared" si="4"/>
        <v>201.5</v>
      </c>
      <c r="I12" s="30">
        <f t="shared" si="5"/>
        <v>15.36</v>
      </c>
      <c r="J12" s="31">
        <f t="shared" si="1"/>
        <v>7.68</v>
      </c>
      <c r="K12" s="32">
        <f t="shared" si="2"/>
        <v>65.28</v>
      </c>
      <c r="L12" s="3">
        <f t="shared" si="3"/>
        <v>6</v>
      </c>
      <c r="M12" s="61"/>
      <c r="N12" s="64"/>
    </row>
    <row r="13" spans="1:14" ht="15.75" customHeight="1" x14ac:dyDescent="0.25">
      <c r="B13" s="16" t="s">
        <v>32</v>
      </c>
      <c r="C13" s="25">
        <v>5</v>
      </c>
      <c r="D13" s="26">
        <v>8</v>
      </c>
      <c r="E13" s="27">
        <v>72</v>
      </c>
      <c r="F13" s="58"/>
      <c r="G13" s="28">
        <f t="shared" si="0"/>
        <v>288</v>
      </c>
      <c r="H13" s="29">
        <f t="shared" si="4"/>
        <v>123.5</v>
      </c>
      <c r="I13" s="30">
        <f t="shared" si="5"/>
        <v>28.8</v>
      </c>
      <c r="J13" s="31">
        <f t="shared" si="1"/>
        <v>23.04</v>
      </c>
      <c r="K13" s="32">
        <f t="shared" si="2"/>
        <v>184.32</v>
      </c>
      <c r="L13" s="3">
        <f t="shared" si="3"/>
        <v>18</v>
      </c>
      <c r="M13" s="61"/>
      <c r="N13" s="64"/>
    </row>
    <row r="14" spans="1:14" ht="16.149999999999999" customHeight="1" thickBot="1" x14ac:dyDescent="0.3">
      <c r="B14" s="33" t="s">
        <v>33</v>
      </c>
      <c r="C14" s="34">
        <v>8.5</v>
      </c>
      <c r="D14" s="35">
        <v>10</v>
      </c>
      <c r="E14" s="36">
        <v>36</v>
      </c>
      <c r="F14" s="59"/>
      <c r="G14" s="37">
        <f t="shared" si="0"/>
        <v>144</v>
      </c>
      <c r="H14" s="38">
        <f t="shared" si="4"/>
        <v>214.5</v>
      </c>
      <c r="I14" s="39">
        <f t="shared" si="5"/>
        <v>24.48</v>
      </c>
      <c r="J14" s="40">
        <f t="shared" si="1"/>
        <v>11.52</v>
      </c>
      <c r="K14" s="41">
        <f t="shared" si="2"/>
        <v>115.19999999999999</v>
      </c>
      <c r="L14" s="4">
        <f t="shared" si="3"/>
        <v>9</v>
      </c>
      <c r="M14" s="62"/>
      <c r="N14" s="65"/>
    </row>
    <row r="15" spans="1:14" ht="18.75" customHeight="1" thickBot="1" x14ac:dyDescent="0.35">
      <c r="A15" s="42"/>
      <c r="B15" s="42"/>
      <c r="C15" s="42"/>
      <c r="D15" s="42"/>
      <c r="E15" s="42"/>
      <c r="F15" s="42"/>
      <c r="G15" s="42"/>
      <c r="H15" s="42"/>
      <c r="I15" s="43">
        <f>SUM(I7:I14)</f>
        <v>181.76</v>
      </c>
      <c r="J15" s="51">
        <f>SUM(J7:J14)</f>
        <v>111.36</v>
      </c>
      <c r="K15" s="52">
        <f>SUM(K7:K14)</f>
        <v>984.96</v>
      </c>
      <c r="L15" s="44">
        <f>SUM(L7:L14)</f>
        <v>87</v>
      </c>
      <c r="M15" s="42"/>
      <c r="N15" s="42"/>
    </row>
    <row r="16" spans="1:14" ht="15.75" x14ac:dyDescent="0.25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</row>
    <row r="17" spans="1:14" ht="10.9" customHeight="1" thickBot="1" x14ac:dyDescent="0.3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</row>
    <row r="18" spans="1:14" ht="21.75" thickBot="1" x14ac:dyDescent="0.4">
      <c r="A18" s="42"/>
      <c r="B18" s="75" t="s">
        <v>3</v>
      </c>
      <c r="C18" s="76"/>
      <c r="D18" s="77"/>
      <c r="E18" s="46"/>
      <c r="F18" s="46"/>
      <c r="G18" s="75" t="s">
        <v>11</v>
      </c>
      <c r="H18" s="78"/>
      <c r="I18" s="78"/>
      <c r="J18" s="78"/>
      <c r="K18" s="78"/>
      <c r="L18" s="78"/>
      <c r="M18" s="78"/>
      <c r="N18" s="79"/>
    </row>
    <row r="19" spans="1:14" ht="22.5" customHeight="1" x14ac:dyDescent="0.3">
      <c r="A19" s="42"/>
      <c r="B19" s="80" t="s">
        <v>25</v>
      </c>
      <c r="C19" s="81"/>
      <c r="D19" s="47">
        <v>0.08</v>
      </c>
      <c r="G19" s="80" t="s">
        <v>17</v>
      </c>
      <c r="H19" s="93"/>
      <c r="I19" s="93"/>
      <c r="J19" s="93"/>
      <c r="K19" s="86" t="s">
        <v>16</v>
      </c>
      <c r="L19" s="87"/>
      <c r="M19" s="87"/>
      <c r="N19" s="88"/>
    </row>
    <row r="20" spans="1:14" ht="16.5" customHeight="1" x14ac:dyDescent="0.3">
      <c r="A20" s="42"/>
      <c r="B20" s="82" t="s">
        <v>4</v>
      </c>
      <c r="C20" s="83"/>
      <c r="D20" s="48">
        <f>SUM(G7:G14)/(660/D21)*2.2*12</f>
        <v>278.39999999999998</v>
      </c>
      <c r="G20" s="82" t="s">
        <v>21</v>
      </c>
      <c r="H20" s="94"/>
      <c r="I20" s="94"/>
      <c r="J20" s="94"/>
      <c r="K20" s="89" t="s">
        <v>35</v>
      </c>
      <c r="L20" s="90"/>
      <c r="M20" s="90"/>
      <c r="N20" s="91"/>
    </row>
    <row r="21" spans="1:14" ht="31.5" customHeight="1" x14ac:dyDescent="0.3">
      <c r="A21" s="42"/>
      <c r="B21" s="82" t="s">
        <v>5</v>
      </c>
      <c r="C21" s="83"/>
      <c r="D21" s="49">
        <v>5</v>
      </c>
      <c r="G21" s="82" t="s">
        <v>2</v>
      </c>
      <c r="H21" s="94"/>
      <c r="I21" s="94"/>
      <c r="J21" s="94"/>
      <c r="K21" s="92" t="s">
        <v>36</v>
      </c>
      <c r="L21" s="90"/>
      <c r="M21" s="90"/>
      <c r="N21" s="91"/>
    </row>
    <row r="22" spans="1:14" ht="18" customHeight="1" thickBot="1" x14ac:dyDescent="0.35">
      <c r="A22" s="42"/>
      <c r="B22" s="84" t="s">
        <v>6</v>
      </c>
      <c r="C22" s="85"/>
      <c r="D22" s="50">
        <v>0.25</v>
      </c>
      <c r="G22" s="84" t="s">
        <v>18</v>
      </c>
      <c r="H22" s="95"/>
      <c r="I22" s="95"/>
      <c r="J22" s="95"/>
      <c r="K22" s="72" t="s">
        <v>38</v>
      </c>
      <c r="L22" s="73"/>
      <c r="M22" s="73"/>
      <c r="N22" s="74"/>
    </row>
  </sheetData>
  <mergeCells count="19">
    <mergeCell ref="K22:N22"/>
    <mergeCell ref="B18:D18"/>
    <mergeCell ref="G18:N18"/>
    <mergeCell ref="B19:C19"/>
    <mergeCell ref="B20:C20"/>
    <mergeCell ref="B21:C21"/>
    <mergeCell ref="B22:C22"/>
    <mergeCell ref="K19:N19"/>
    <mergeCell ref="K20:N20"/>
    <mergeCell ref="K21:N21"/>
    <mergeCell ref="G19:J19"/>
    <mergeCell ref="G20:J20"/>
    <mergeCell ref="G21:J21"/>
    <mergeCell ref="G22:J22"/>
    <mergeCell ref="H4:N5"/>
    <mergeCell ref="F7:F14"/>
    <mergeCell ref="M7:M14"/>
    <mergeCell ref="N7:N14"/>
    <mergeCell ref="C4:G5"/>
  </mergeCells>
  <pageMargins left="0.7" right="0.7" top="0.75" bottom="0.75" header="0.3" footer="0.3"/>
  <pageSetup scale="48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ROI Calculator_8 Wine 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mnhalvorson</dc:creator>
  <cp:lastModifiedBy>Shannon</cp:lastModifiedBy>
  <cp:lastPrinted>2016-10-27T17:57:50Z</cp:lastPrinted>
  <dcterms:created xsi:type="dcterms:W3CDTF">2016-03-31T18:39:20Z</dcterms:created>
  <dcterms:modified xsi:type="dcterms:W3CDTF">2017-06-07T22:39:23Z</dcterms:modified>
</cp:coreProperties>
</file>